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filterPrivacy="1" codeName="DieseArbeitsmappe" defaultThemeVersion="166925"/>
  <xr:revisionPtr revIDLastSave="0" documentId="13_ncr:1_{C61D288C-F6D1-A14E-AE6B-E39CA9D452F5}" xr6:coauthVersionLast="45" xr6:coauthVersionMax="45" xr10:uidLastSave="{00000000-0000-0000-0000-000000000000}"/>
  <workbookProtection workbookAlgorithmName="SHA-512" workbookHashValue="PnHqhWOk10sC9Hg4Wiq8vMJGz5HmfB2AohuQNjnH0onrsFKGFwsMRiuhDjPIcCkF3R0pQnVlHHpEtqSpGwC/1w==" workbookSaltValue="KjzIbGq6ztfZSDZN0A3s1A==" workbookSpinCount="100000" lockStructure="1"/>
  <bookViews>
    <workbookView xWindow="0" yWindow="460" windowWidth="31840" windowHeight="16740" xr2:uid="{00000000-000D-0000-FFFF-FFFF00000000}"/>
  </bookViews>
  <sheets>
    <sheet name="Input_Output" sheetId="1" r:id="rId1"/>
    <sheet name="Definitions" sheetId="2" r:id="rId2"/>
  </sheets>
  <definedNames>
    <definedName name="kg_gal">Definitions!$H$5</definedName>
    <definedName name="kg_lbs">Definitions!$H$3</definedName>
    <definedName name="lbs_gal">Definitions!$H$4</definedName>
    <definedName name="liter_gal">Definitions!$H$7</definedName>
    <definedName name="liter_kg">Definitions!$H$6</definedName>
    <definedName name="m_inch">Definitions!$H$8</definedName>
    <definedName name="Max_Tip_Fuel">Input_Output!#REF!</definedName>
    <definedName name="Max_Wing_Fuel">Input_Output!$C$16</definedName>
    <definedName name="_xlnm.Print_Area" localSheetId="0">Input_Output!$A$1:$O$23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2" i="1"/>
  <c r="F16" i="1"/>
  <c r="G4" i="1"/>
  <c r="G5" i="1"/>
  <c r="G6" i="1"/>
  <c r="G7" i="1"/>
  <c r="F3" i="1"/>
  <c r="C8" i="1" l="1"/>
  <c r="B8" i="1" s="1"/>
  <c r="C11" i="1"/>
  <c r="F11" i="1" s="1"/>
  <c r="C10" i="1"/>
  <c r="F10" i="1" s="1"/>
  <c r="C17" i="1"/>
  <c r="F4" i="1" s="1"/>
  <c r="D17" i="1"/>
  <c r="E17" i="1"/>
  <c r="F17" i="1" s="1"/>
  <c r="C16" i="1"/>
  <c r="F7" i="1"/>
  <c r="H7" i="1" s="1"/>
  <c r="F6" i="1"/>
  <c r="H6" i="1" s="1"/>
  <c r="F5" i="1"/>
  <c r="H5" i="1" s="1"/>
  <c r="F9" i="1"/>
  <c r="E6" i="1"/>
  <c r="E4" i="1"/>
  <c r="E5" i="1"/>
  <c r="E7" i="1"/>
  <c r="D4" i="2"/>
  <c r="D5" i="2"/>
  <c r="D6" i="2"/>
  <c r="D7" i="2"/>
  <c r="D3" i="2"/>
  <c r="H4" i="2"/>
  <c r="D3" i="1"/>
  <c r="G3" i="1" s="1"/>
  <c r="H3" i="1" s="1"/>
  <c r="F8" i="1" l="1"/>
  <c r="H4" i="1"/>
  <c r="H8" i="1" s="1"/>
  <c r="E8" i="1"/>
  <c r="D8" i="2" s="1"/>
  <c r="B9" i="2"/>
  <c r="B8" i="2"/>
  <c r="G8" i="1" l="1"/>
  <c r="D8" i="1"/>
  <c r="C9" i="2" s="1"/>
  <c r="D9" i="2" s="1"/>
  <c r="C8" i="2"/>
</calcChain>
</file>

<file path=xl/sharedStrings.xml><?xml version="1.0" encoding="utf-8"?>
<sst xmlns="http://schemas.openxmlformats.org/spreadsheetml/2006/main" count="69" uniqueCount="48">
  <si>
    <t>Arm</t>
  </si>
  <si>
    <t>Moment</t>
  </si>
  <si>
    <t>Min.Fwd</t>
  </si>
  <si>
    <t>Max Fwd</t>
  </si>
  <si>
    <t>Max Rear</t>
  </si>
  <si>
    <t>Min Rear</t>
  </si>
  <si>
    <t>Aircraft Empty Weight</t>
  </si>
  <si>
    <t>Actual 0 Fuel</t>
  </si>
  <si>
    <t>Actual TakeOff</t>
  </si>
  <si>
    <t>Take Off</t>
  </si>
  <si>
    <t>Mom/1000</t>
  </si>
  <si>
    <t>Weight</t>
  </si>
  <si>
    <t>Fuel</t>
  </si>
  <si>
    <t>Liters</t>
  </si>
  <si>
    <t>Mass</t>
  </si>
  <si>
    <t>Aircraft Weight &amp; Balance Data</t>
  </si>
  <si>
    <t>Factors</t>
  </si>
  <si>
    <t>kg_lbs</t>
  </si>
  <si>
    <t>m_inch</t>
  </si>
  <si>
    <t>lbs_gal</t>
  </si>
  <si>
    <t>liter_gal</t>
  </si>
  <si>
    <t>kg_gal</t>
  </si>
  <si>
    <t>Adjust with mouse</t>
  </si>
  <si>
    <t>liter_kg</t>
  </si>
  <si>
    <t>lbs</t>
  </si>
  <si>
    <t>Min. Fwd</t>
  </si>
  <si>
    <t>GAL</t>
  </si>
  <si>
    <t>Baggage Area 1</t>
  </si>
  <si>
    <t>Baggage Area 2</t>
  </si>
  <si>
    <t>HB-CXV</t>
  </si>
  <si>
    <t>kg</t>
  </si>
  <si>
    <t>m</t>
  </si>
  <si>
    <t>kpm</t>
  </si>
  <si>
    <t>Pilot and Copilot</t>
  </si>
  <si>
    <t>or fill in  numbers in kg</t>
  </si>
  <si>
    <t>Zero Fuel Weight  KG</t>
  </si>
  <si>
    <t>F 152</t>
  </si>
  <si>
    <t xml:space="preserve">  AFM 15.4.2010</t>
  </si>
  <si>
    <t>Consult current AFM for binding data</t>
  </si>
  <si>
    <t>Rev. 23.04.2020</t>
  </si>
  <si>
    <t>C.G. must be inside envelope</t>
  </si>
  <si>
    <t>MAXIMUM TAKE OFF WEIGHT</t>
  </si>
  <si>
    <t>Max. usable fuel</t>
  </si>
  <si>
    <t>Actual fuel</t>
  </si>
  <si>
    <t>Payload (incl. pilot) KG</t>
  </si>
  <si>
    <t>In/lbs</t>
  </si>
  <si>
    <t>in</t>
  </si>
  <si>
    <t>Baggage Area 1+2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</si>
</sst>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"/>
    <numFmt numFmtId="167" formatCode="#,##0.0"/>
    <numFmt numFmtId="168" formatCode="#,##0.000"/>
  </numFmts>
  <fonts count="12" x14ac:knownFonts="1">
    <font>
      <sz val="10"/>
      <name val="Arial"/>
    </font>
    <font>
      <b/>
      <sz val="1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0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FF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Dashed">
        <color rgb="FF00B050"/>
      </left>
      <right style="mediumDashed">
        <color rgb="FF00B050"/>
      </right>
      <top style="mediumDashed">
        <color rgb="FF00B050"/>
      </top>
      <bottom style="thin">
        <color indexed="64"/>
      </bottom>
      <diagonal/>
    </border>
    <border>
      <left style="mediumDashed">
        <color rgb="FF00B050"/>
      </left>
      <right style="mediumDashed">
        <color rgb="FF00B050"/>
      </right>
      <top style="thin">
        <color indexed="64"/>
      </top>
      <bottom style="thin">
        <color indexed="64"/>
      </bottom>
      <diagonal/>
    </border>
    <border>
      <left style="mediumDashed">
        <color rgb="FF00B050"/>
      </left>
      <right style="mediumDashed">
        <color rgb="FF00B050"/>
      </right>
      <top style="thin">
        <color indexed="64"/>
      </top>
      <bottom style="mediumDashed">
        <color rgb="FF00B05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4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164" fontId="0" fillId="3" borderId="4" xfId="0" applyNumberFormat="1" applyFill="1" applyBorder="1"/>
    <xf numFmtId="164" fontId="2" fillId="3" borderId="4" xfId="0" applyNumberFormat="1" applyFont="1" applyFill="1" applyBorder="1"/>
    <xf numFmtId="0" fontId="0" fillId="3" borderId="1" xfId="0" applyFill="1" applyBorder="1"/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/>
    <xf numFmtId="164" fontId="3" fillId="3" borderId="7" xfId="0" applyNumberFormat="1" applyFont="1" applyFill="1" applyBorder="1"/>
    <xf numFmtId="165" fontId="0" fillId="2" borderId="6" xfId="0" applyNumberFormat="1" applyFill="1" applyBorder="1"/>
    <xf numFmtId="165" fontId="0" fillId="2" borderId="8" xfId="0" applyNumberFormat="1" applyFill="1" applyBorder="1"/>
    <xf numFmtId="165" fontId="0" fillId="2" borderId="9" xfId="0" applyNumberFormat="1" applyFill="1" applyBorder="1"/>
    <xf numFmtId="165" fontId="0" fillId="0" borderId="0" xfId="0" applyNumberFormat="1"/>
    <xf numFmtId="166" fontId="0" fillId="3" borderId="8" xfId="0" applyNumberFormat="1" applyFill="1" applyBorder="1"/>
    <xf numFmtId="166" fontId="0" fillId="3" borderId="9" xfId="0" applyNumberFormat="1" applyFill="1" applyBorder="1"/>
    <xf numFmtId="0" fontId="6" fillId="0" borderId="14" xfId="0" applyFont="1" applyBorder="1" applyProtection="1"/>
    <xf numFmtId="0" fontId="6" fillId="0" borderId="15" xfId="0" applyFont="1" applyBorder="1" applyProtection="1"/>
    <xf numFmtId="0" fontId="6" fillId="0" borderId="0" xfId="0" applyFont="1" applyProtection="1"/>
    <xf numFmtId="0" fontId="6" fillId="0" borderId="0" xfId="0" applyFont="1" applyBorder="1" applyProtection="1"/>
    <xf numFmtId="0" fontId="6" fillId="0" borderId="17" xfId="0" applyFont="1" applyBorder="1" applyProtection="1"/>
    <xf numFmtId="0" fontId="1" fillId="0" borderId="1" xfId="0" applyFont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8" fillId="0" borderId="0" xfId="0" applyFont="1" applyBorder="1" applyProtection="1"/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8" fillId="0" borderId="16" xfId="0" applyFont="1" applyBorder="1" applyProtection="1"/>
    <xf numFmtId="0" fontId="1" fillId="5" borderId="16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top"/>
    </xf>
    <xf numFmtId="0" fontId="10" fillId="0" borderId="16" xfId="0" applyFont="1" applyBorder="1" applyProtection="1"/>
    <xf numFmtId="164" fontId="10" fillId="0" borderId="0" xfId="0" applyNumberFormat="1" applyFont="1" applyBorder="1" applyProtection="1"/>
    <xf numFmtId="0" fontId="10" fillId="0" borderId="0" xfId="0" applyFont="1" applyBorder="1" applyProtection="1"/>
    <xf numFmtId="0" fontId="8" fillId="0" borderId="10" xfId="0" applyFont="1" applyBorder="1" applyProtection="1"/>
    <xf numFmtId="0" fontId="0" fillId="0" borderId="11" xfId="0" applyBorder="1" applyAlignment="1" applyProtection="1">
      <alignment horizontal="center"/>
    </xf>
    <xf numFmtId="164" fontId="6" fillId="0" borderId="0" xfId="0" applyNumberFormat="1" applyFont="1" applyProtection="1"/>
    <xf numFmtId="164" fontId="7" fillId="0" borderId="0" xfId="0" applyNumberFormat="1" applyFont="1" applyProtection="1"/>
    <xf numFmtId="0" fontId="7" fillId="0" borderId="0" xfId="0" applyFont="1" applyProtection="1"/>
    <xf numFmtId="0" fontId="6" fillId="0" borderId="0" xfId="0" applyFont="1" applyAlignment="1" applyProtection="1">
      <alignment horizontal="right"/>
    </xf>
    <xf numFmtId="164" fontId="7" fillId="0" borderId="0" xfId="0" applyNumberFormat="1" applyFont="1" applyBorder="1" applyProtection="1"/>
    <xf numFmtId="0" fontId="1" fillId="5" borderId="25" xfId="0" applyFont="1" applyFill="1" applyBorder="1" applyAlignment="1" applyProtection="1">
      <alignment vertical="center"/>
    </xf>
    <xf numFmtId="2" fontId="8" fillId="0" borderId="0" xfId="0" applyNumberFormat="1" applyFont="1" applyBorder="1" applyProtection="1"/>
    <xf numFmtId="2" fontId="9" fillId="0" borderId="11" xfId="0" applyNumberFormat="1" applyFont="1" applyBorder="1" applyProtection="1"/>
    <xf numFmtId="2" fontId="6" fillId="0" borderId="0" xfId="0" applyNumberFormat="1" applyFont="1" applyProtection="1"/>
    <xf numFmtId="2" fontId="7" fillId="0" borderId="0" xfId="0" applyNumberFormat="1" applyFont="1" applyProtection="1"/>
    <xf numFmtId="4" fontId="8" fillId="0" borderId="0" xfId="0" applyNumberFormat="1" applyFont="1" applyBorder="1" applyProtection="1"/>
    <xf numFmtId="4" fontId="9" fillId="0" borderId="11" xfId="0" applyNumberFormat="1" applyFont="1" applyBorder="1" applyProtection="1"/>
    <xf numFmtId="4" fontId="6" fillId="0" borderId="0" xfId="0" applyNumberFormat="1" applyFont="1" applyProtection="1"/>
    <xf numFmtId="4" fontId="8" fillId="9" borderId="29" xfId="0" applyNumberFormat="1" applyFont="1" applyFill="1" applyBorder="1" applyAlignment="1" applyProtection="1">
      <alignment vertical="center"/>
    </xf>
    <xf numFmtId="164" fontId="1" fillId="9" borderId="23" xfId="0" applyNumberFormat="1" applyFont="1" applyFill="1" applyBorder="1" applyAlignment="1" applyProtection="1">
      <alignment horizontal="center" vertical="center"/>
    </xf>
    <xf numFmtId="164" fontId="1" fillId="9" borderId="24" xfId="0" applyNumberFormat="1" applyFont="1" applyFill="1" applyBorder="1" applyAlignment="1" applyProtection="1">
      <alignment horizontal="center" vertical="center"/>
    </xf>
    <xf numFmtId="4" fontId="8" fillId="9" borderId="6" xfId="0" applyNumberFormat="1" applyFont="1" applyFill="1" applyBorder="1" applyAlignment="1" applyProtection="1">
      <alignment vertical="center"/>
    </xf>
    <xf numFmtId="4" fontId="8" fillId="9" borderId="8" xfId="0" applyNumberFormat="1" applyFont="1" applyFill="1" applyBorder="1" applyAlignment="1" applyProtection="1">
      <alignment vertical="center"/>
    </xf>
    <xf numFmtId="4" fontId="1" fillId="9" borderId="9" xfId="0" applyNumberFormat="1" applyFont="1" applyFill="1" applyBorder="1" applyAlignment="1" applyProtection="1">
      <alignment vertical="center"/>
    </xf>
    <xf numFmtId="164" fontId="1" fillId="9" borderId="21" xfId="0" applyNumberFormat="1" applyFont="1" applyFill="1" applyBorder="1" applyAlignment="1" applyProtection="1">
      <alignment horizontal="center" vertical="center"/>
    </xf>
    <xf numFmtId="0" fontId="1" fillId="9" borderId="30" xfId="0" applyFont="1" applyFill="1" applyBorder="1" applyAlignment="1" applyProtection="1">
      <alignment horizontal="center" vertical="center"/>
    </xf>
    <xf numFmtId="164" fontId="1" fillId="9" borderId="22" xfId="0" applyNumberFormat="1" applyFont="1" applyFill="1" applyBorder="1" applyAlignment="1" applyProtection="1">
      <alignment horizontal="center" vertical="center"/>
    </xf>
    <xf numFmtId="166" fontId="1" fillId="9" borderId="31" xfId="0" applyNumberFormat="1" applyFont="1" applyFill="1" applyBorder="1" applyAlignment="1" applyProtection="1">
      <alignment horizontal="center" vertical="center"/>
    </xf>
    <xf numFmtId="168" fontId="8" fillId="9" borderId="32" xfId="0" applyNumberFormat="1" applyFont="1" applyFill="1" applyBorder="1" applyAlignment="1" applyProtection="1">
      <alignment vertical="center"/>
    </xf>
    <xf numFmtId="3" fontId="1" fillId="9" borderId="22" xfId="0" applyNumberFormat="1" applyFont="1" applyFill="1" applyBorder="1" applyAlignment="1" applyProtection="1">
      <alignment vertical="center"/>
    </xf>
    <xf numFmtId="4" fontId="1" fillId="9" borderId="33" xfId="0" applyNumberFormat="1" applyFont="1" applyFill="1" applyBorder="1" applyAlignment="1" applyProtection="1">
      <alignment vertical="center"/>
    </xf>
    <xf numFmtId="3" fontId="8" fillId="10" borderId="26" xfId="0" applyNumberFormat="1" applyFont="1" applyFill="1" applyBorder="1" applyAlignment="1" applyProtection="1">
      <alignment vertical="center"/>
      <protection locked="0"/>
    </xf>
    <xf numFmtId="3" fontId="8" fillId="10" borderId="27" xfId="0" applyNumberFormat="1" applyFont="1" applyFill="1" applyBorder="1" applyAlignment="1" applyProtection="1">
      <alignment vertical="center"/>
      <protection locked="0"/>
    </xf>
    <xf numFmtId="3" fontId="8" fillId="10" borderId="28" xfId="0" applyNumberFormat="1" applyFont="1" applyFill="1" applyBorder="1" applyAlignment="1" applyProtection="1">
      <alignment vertical="center"/>
      <protection locked="0"/>
    </xf>
    <xf numFmtId="2" fontId="8" fillId="11" borderId="4" xfId="0" applyNumberFormat="1" applyFont="1" applyFill="1" applyBorder="1" applyProtection="1"/>
    <xf numFmtId="4" fontId="8" fillId="11" borderId="8" xfId="0" applyNumberFormat="1" applyFont="1" applyFill="1" applyBorder="1" applyProtection="1"/>
    <xf numFmtId="3" fontId="8" fillId="11" borderId="2" xfId="0" applyNumberFormat="1" applyFont="1" applyFill="1" applyBorder="1" applyAlignment="1" applyProtection="1">
      <alignment horizontal="center"/>
    </xf>
    <xf numFmtId="167" fontId="1" fillId="9" borderId="21" xfId="0" applyNumberFormat="1" applyFont="1" applyFill="1" applyBorder="1" applyAlignment="1" applyProtection="1">
      <alignment vertical="center"/>
    </xf>
    <xf numFmtId="3" fontId="8" fillId="6" borderId="4" xfId="0" applyNumberFormat="1" applyFont="1" applyFill="1" applyBorder="1" applyAlignment="1" applyProtection="1">
      <alignment horizontal="center" vertical="center"/>
    </xf>
    <xf numFmtId="4" fontId="1" fillId="6" borderId="4" xfId="0" applyNumberFormat="1" applyFont="1" applyFill="1" applyBorder="1" applyAlignment="1" applyProtection="1">
      <alignment horizontal="center" vertical="center"/>
    </xf>
    <xf numFmtId="3" fontId="8" fillId="13" borderId="4" xfId="0" applyNumberFormat="1" applyFont="1" applyFill="1" applyBorder="1" applyAlignment="1" applyProtection="1">
      <alignment horizontal="center" vertical="center"/>
    </xf>
    <xf numFmtId="1" fontId="8" fillId="13" borderId="8" xfId="0" applyNumberFormat="1" applyFont="1" applyFill="1" applyBorder="1" applyAlignment="1" applyProtection="1">
      <alignment horizontal="center" vertical="center"/>
    </xf>
    <xf numFmtId="0" fontId="8" fillId="8" borderId="3" xfId="0" applyFont="1" applyFill="1" applyBorder="1" applyAlignment="1" applyProtection="1">
      <alignment vertical="center"/>
    </xf>
    <xf numFmtId="3" fontId="10" fillId="8" borderId="7" xfId="0" applyNumberFormat="1" applyFont="1" applyFill="1" applyBorder="1" applyAlignment="1" applyProtection="1">
      <alignment horizontal="center" vertical="center"/>
    </xf>
    <xf numFmtId="4" fontId="10" fillId="8" borderId="7" xfId="0" applyNumberFormat="1" applyFont="1" applyFill="1" applyBorder="1" applyAlignment="1" applyProtection="1">
      <alignment horizontal="center" vertical="center"/>
    </xf>
    <xf numFmtId="3" fontId="11" fillId="8" borderId="7" xfId="0" applyNumberFormat="1" applyFont="1" applyFill="1" applyBorder="1" applyAlignment="1" applyProtection="1">
      <alignment horizontal="center" vertical="center"/>
    </xf>
    <xf numFmtId="0" fontId="8" fillId="8" borderId="9" xfId="0" applyFont="1" applyFill="1" applyBorder="1" applyAlignment="1" applyProtection="1">
      <alignment horizontal="center" vertical="center"/>
    </xf>
    <xf numFmtId="2" fontId="8" fillId="11" borderId="7" xfId="0" applyNumberFormat="1" applyFont="1" applyFill="1" applyBorder="1" applyAlignment="1" applyProtection="1">
      <alignment horizontal="center" vertical="center"/>
    </xf>
    <xf numFmtId="4" fontId="8" fillId="11" borderId="9" xfId="0" applyNumberFormat="1" applyFont="1" applyFill="1" applyBorder="1" applyAlignment="1" applyProtection="1">
      <alignment horizontal="center" vertical="center"/>
    </xf>
    <xf numFmtId="2" fontId="8" fillId="11" borderId="4" xfId="0" applyNumberFormat="1" applyFont="1" applyFill="1" applyBorder="1" applyAlignment="1" applyProtection="1">
      <alignment horizontal="center" vertical="center"/>
    </xf>
    <xf numFmtId="4" fontId="8" fillId="11" borderId="8" xfId="0" applyNumberFormat="1" applyFont="1" applyFill="1" applyBorder="1" applyAlignment="1" applyProtection="1">
      <alignment horizontal="center" vertical="center"/>
    </xf>
    <xf numFmtId="0" fontId="8" fillId="6" borderId="1" xfId="0" applyFont="1" applyFill="1" applyBorder="1" applyAlignment="1" applyProtection="1">
      <alignment vertical="center"/>
    </xf>
    <xf numFmtId="4" fontId="8" fillId="6" borderId="5" xfId="0" applyNumberFormat="1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vertical="center"/>
    </xf>
    <xf numFmtId="0" fontId="1" fillId="11" borderId="35" xfId="0" applyFont="1" applyFill="1" applyBorder="1" applyAlignment="1" applyProtection="1">
      <alignment horizontal="center"/>
    </xf>
    <xf numFmtId="2" fontId="1" fillId="11" borderId="21" xfId="0" applyNumberFormat="1" applyFont="1" applyFill="1" applyBorder="1" applyAlignment="1" applyProtection="1">
      <alignment horizontal="center"/>
    </xf>
    <xf numFmtId="4" fontId="1" fillId="11" borderId="23" xfId="0" applyNumberFormat="1" applyFont="1" applyFill="1" applyBorder="1" applyAlignment="1" applyProtection="1">
      <alignment horizontal="center"/>
    </xf>
    <xf numFmtId="3" fontId="1" fillId="11" borderId="2" xfId="0" applyNumberFormat="1" applyFont="1" applyFill="1" applyBorder="1" applyAlignment="1" applyProtection="1">
      <alignment horizontal="center" vertical="center"/>
    </xf>
    <xf numFmtId="3" fontId="8" fillId="11" borderId="3" xfId="0" applyNumberFormat="1" applyFont="1" applyFill="1" applyBorder="1" applyAlignment="1" applyProtection="1">
      <alignment horizontal="center" vertical="center"/>
    </xf>
    <xf numFmtId="0" fontId="8" fillId="14" borderId="2" xfId="0" applyFont="1" applyFill="1" applyBorder="1" applyAlignment="1" applyProtection="1">
      <alignment horizontal="left" vertical="center"/>
    </xf>
    <xf numFmtId="1" fontId="6" fillId="14" borderId="4" xfId="0" applyNumberFormat="1" applyFont="1" applyFill="1" applyBorder="1" applyAlignment="1" applyProtection="1">
      <alignment horizontal="center" vertical="center"/>
    </xf>
    <xf numFmtId="4" fontId="8" fillId="14" borderId="8" xfId="0" applyNumberFormat="1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left" vertical="center"/>
    </xf>
    <xf numFmtId="1" fontId="6" fillId="14" borderId="7" xfId="0" applyNumberFormat="1" applyFont="1" applyFill="1" applyBorder="1" applyAlignment="1" applyProtection="1">
      <alignment horizontal="center" vertical="center"/>
    </xf>
    <xf numFmtId="4" fontId="8" fillId="14" borderId="9" xfId="0" applyNumberFormat="1" applyFont="1" applyFill="1" applyBorder="1" applyAlignment="1" applyProtection="1">
      <alignment horizontal="center" vertical="center"/>
    </xf>
    <xf numFmtId="4" fontId="8" fillId="6" borderId="38" xfId="0" applyNumberFormat="1" applyFont="1" applyFill="1" applyBorder="1" applyAlignment="1" applyProtection="1">
      <alignment horizontal="center" vertical="center"/>
    </xf>
    <xf numFmtId="1" fontId="8" fillId="14" borderId="2" xfId="0" applyNumberFormat="1" applyFont="1" applyFill="1" applyBorder="1" applyAlignment="1" applyProtection="1">
      <alignment horizontal="center" vertical="center"/>
    </xf>
    <xf numFmtId="2" fontId="8" fillId="14" borderId="8" xfId="0" applyNumberFormat="1" applyFont="1" applyFill="1" applyBorder="1" applyAlignment="1" applyProtection="1">
      <alignment horizontal="center" vertical="center"/>
    </xf>
    <xf numFmtId="1" fontId="8" fillId="14" borderId="3" xfId="0" applyNumberFormat="1" applyFont="1" applyFill="1" applyBorder="1" applyAlignment="1" applyProtection="1">
      <alignment horizontal="center" vertical="center"/>
    </xf>
    <xf numFmtId="2" fontId="8" fillId="14" borderId="9" xfId="0" applyNumberFormat="1" applyFont="1" applyFill="1" applyBorder="1" applyAlignment="1" applyProtection="1">
      <alignment horizontal="center" vertical="center"/>
    </xf>
    <xf numFmtId="0" fontId="8" fillId="14" borderId="36" xfId="0" applyFont="1" applyFill="1" applyBorder="1" applyAlignment="1" applyProtection="1">
      <alignment horizontal="left" vertical="center"/>
    </xf>
    <xf numFmtId="1" fontId="1" fillId="14" borderId="37" xfId="0" applyNumberFormat="1" applyFont="1" applyFill="1" applyBorder="1" applyAlignment="1" applyProtection="1">
      <alignment horizontal="center" vertical="center"/>
    </xf>
    <xf numFmtId="4" fontId="8" fillId="14" borderId="38" xfId="0" applyNumberFormat="1" applyFont="1" applyFill="1" applyBorder="1" applyAlignment="1" applyProtection="1">
      <alignment horizontal="center" vertical="center"/>
    </xf>
    <xf numFmtId="1" fontId="8" fillId="14" borderId="36" xfId="0" applyNumberFormat="1" applyFont="1" applyFill="1" applyBorder="1" applyAlignment="1" applyProtection="1">
      <alignment horizontal="center" vertical="center"/>
    </xf>
    <xf numFmtId="2" fontId="8" fillId="14" borderId="38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right" vertical="center"/>
    </xf>
    <xf numFmtId="3" fontId="1" fillId="12" borderId="5" xfId="0" applyNumberFormat="1" applyFont="1" applyFill="1" applyBorder="1" applyAlignment="1" applyProtection="1">
      <alignment vertical="center"/>
    </xf>
    <xf numFmtId="0" fontId="8" fillId="12" borderId="5" xfId="0" applyFont="1" applyFill="1" applyBorder="1" applyAlignment="1" applyProtection="1">
      <alignment horizontal="center" vertical="center"/>
    </xf>
    <xf numFmtId="4" fontId="10" fillId="0" borderId="5" xfId="0" applyNumberFormat="1" applyFont="1" applyFill="1" applyBorder="1" applyAlignment="1" applyProtection="1">
      <alignment horizontal="center" vertical="center"/>
    </xf>
    <xf numFmtId="3" fontId="10" fillId="2" borderId="5" xfId="0" applyNumberFormat="1" applyFont="1" applyFill="1" applyBorder="1" applyAlignment="1" applyProtection="1">
      <alignment horizontal="center" vertical="center"/>
    </xf>
    <xf numFmtId="2" fontId="8" fillId="12" borderId="6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vertical="center"/>
    </xf>
    <xf numFmtId="167" fontId="8" fillId="9" borderId="4" xfId="0" applyNumberFormat="1" applyFont="1" applyFill="1" applyBorder="1" applyAlignment="1" applyProtection="1">
      <alignment vertical="center"/>
    </xf>
    <xf numFmtId="0" fontId="8" fillId="9" borderId="4" xfId="0" applyFont="1" applyFill="1" applyBorder="1" applyAlignment="1" applyProtection="1">
      <alignment vertical="center"/>
    </xf>
    <xf numFmtId="164" fontId="6" fillId="0" borderId="4" xfId="0" applyNumberFormat="1" applyFont="1" applyBorder="1" applyProtection="1"/>
    <xf numFmtId="3" fontId="10" fillId="11" borderId="4" xfId="0" applyNumberFormat="1" applyFont="1" applyFill="1" applyBorder="1" applyAlignment="1" applyProtection="1">
      <alignment horizontal="center" vertical="center"/>
    </xf>
    <xf numFmtId="3" fontId="8" fillId="11" borderId="8" xfId="0" applyNumberFormat="1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vertical="center"/>
    </xf>
    <xf numFmtId="3" fontId="1" fillId="9" borderId="7" xfId="0" applyNumberFormat="1" applyFont="1" applyFill="1" applyBorder="1" applyAlignment="1" applyProtection="1">
      <alignment vertical="center"/>
    </xf>
    <xf numFmtId="0" fontId="8" fillId="9" borderId="7" xfId="0" applyFont="1" applyFill="1" applyBorder="1" applyAlignment="1" applyProtection="1">
      <alignment vertical="center"/>
    </xf>
    <xf numFmtId="164" fontId="6" fillId="0" borderId="7" xfId="0" applyNumberFormat="1" applyFont="1" applyBorder="1" applyProtection="1"/>
    <xf numFmtId="3" fontId="8" fillId="11" borderId="7" xfId="0" applyNumberFormat="1" applyFont="1" applyFill="1" applyBorder="1" applyAlignment="1" applyProtection="1">
      <alignment horizontal="center" vertical="center"/>
    </xf>
    <xf numFmtId="3" fontId="8" fillId="11" borderId="9" xfId="0" applyNumberFormat="1" applyFont="1" applyFill="1" applyBorder="1" applyAlignment="1" applyProtection="1">
      <alignment horizontal="center" vertical="center"/>
    </xf>
    <xf numFmtId="4" fontId="8" fillId="14" borderId="34" xfId="0" applyNumberFormat="1" applyFont="1" applyFill="1" applyBorder="1" applyAlignment="1" applyProtection="1">
      <alignment horizontal="center" vertical="center"/>
    </xf>
    <xf numFmtId="164" fontId="6" fillId="14" borderId="39" xfId="0" applyNumberFormat="1" applyFont="1" applyFill="1" applyBorder="1" applyAlignment="1" applyProtection="1">
      <alignment horizontal="center" vertical="center"/>
    </xf>
    <xf numFmtId="164" fontId="6" fillId="14" borderId="40" xfId="0" applyNumberFormat="1" applyFont="1" applyFill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9" fillId="7" borderId="11" xfId="0" applyFont="1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9" fillId="7" borderId="11" xfId="0" applyFont="1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1" fillId="11" borderId="1" xfId="0" applyFont="1" applyFill="1" applyBorder="1" applyAlignment="1" applyProtection="1">
      <alignment horizontal="center"/>
    </xf>
    <xf numFmtId="2" fontId="1" fillId="11" borderId="5" xfId="0" applyNumberFormat="1" applyFont="1" applyFill="1" applyBorder="1" applyAlignment="1" applyProtection="1">
      <alignment horizontal="center"/>
    </xf>
    <xf numFmtId="4" fontId="1" fillId="11" borderId="6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2"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mruColors>
      <color rgb="FFFF00FF"/>
      <color rgb="FFFFCC02"/>
      <color rgb="FFCC99FF"/>
      <color rgb="FF00FFFF"/>
      <color rgb="FF66FF99"/>
      <color rgb="FF99CC00"/>
      <color rgb="FF00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CENTER OF GRAVITY LIMITS</a:t>
            </a:r>
          </a:p>
        </c:rich>
      </c:tx>
      <c:layout>
        <c:manualLayout>
          <c:xMode val="edge"/>
          <c:yMode val="edge"/>
          <c:x val="0.26281475671298032"/>
          <c:y val="3.08998578015715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31635316032001"/>
          <c:y val="0.16573560093570208"/>
          <c:w val="0.80180773234468583"/>
          <c:h val="0.67417871567065257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Definitions!$C$3:$C$7</c:f>
              <c:numCache>
                <c:formatCode>0.000</c:formatCode>
                <c:ptCount val="5"/>
                <c:pt idx="0">
                  <c:v>0.78749999999999998</c:v>
                </c:pt>
                <c:pt idx="1">
                  <c:v>0.78749999999999998</c:v>
                </c:pt>
                <c:pt idx="2">
                  <c:v>0.83</c:v>
                </c:pt>
                <c:pt idx="3">
                  <c:v>0.92749999999999999</c:v>
                </c:pt>
                <c:pt idx="4">
                  <c:v>0.92749999999999999</c:v>
                </c:pt>
              </c:numCache>
            </c:numRef>
          </c:xVal>
          <c:yVal>
            <c:numRef>
              <c:f>Definitions!$B$3:$B$7</c:f>
              <c:numCache>
                <c:formatCode>0.0</c:formatCode>
                <c:ptCount val="5"/>
                <c:pt idx="0">
                  <c:v>500</c:v>
                </c:pt>
                <c:pt idx="1">
                  <c:v>612.5</c:v>
                </c:pt>
                <c:pt idx="2">
                  <c:v>758</c:v>
                </c:pt>
                <c:pt idx="3">
                  <c:v>758</c:v>
                </c:pt>
                <c:pt idx="4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89-E14C-B5B9-860B03F2BC7C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Definitions!$C$8:$C$9</c:f>
              <c:numCache>
                <c:formatCode>0.000</c:formatCode>
                <c:ptCount val="2"/>
                <c:pt idx="0">
                  <c:v>0.78900689398174018</c:v>
                </c:pt>
                <c:pt idx="1">
                  <c:v>0.78900689398174018</c:v>
                </c:pt>
              </c:numCache>
            </c:numRef>
          </c:xVal>
          <c:yVal>
            <c:numRef>
              <c:f>Definitions!$B$8:$B$9</c:f>
              <c:numCache>
                <c:formatCode>0.0</c:formatCode>
                <c:ptCount val="2"/>
                <c:pt idx="0">
                  <c:v>536.70000000000005</c:v>
                </c:pt>
                <c:pt idx="1">
                  <c:v>536.70000000000005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89-E14C-B5B9-860B03F2B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9139136"/>
        <c:axId val="1"/>
      </c:scatterChart>
      <c:valAx>
        <c:axId val="539139136"/>
        <c:scaling>
          <c:orientation val="minMax"/>
          <c:max val="0.93500000000000005"/>
          <c:min val="0.77500000000000002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AIRCRAFT C.G. LOCATION MKP</a:t>
                </a:r>
              </a:p>
            </c:rich>
          </c:tx>
          <c:layout>
            <c:manualLayout>
              <c:xMode val="edge"/>
              <c:yMode val="edge"/>
              <c:x val="0.33185931144266162"/>
              <c:y val="0.9045231101914589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H"/>
          </a:p>
        </c:txPr>
        <c:crossAx val="1"/>
        <c:crosses val="autoZero"/>
        <c:crossBetween val="midCat"/>
        <c:majorUnit val="2.5000000000000001E-2"/>
        <c:minorUnit val="5.0000000000000001E-3"/>
      </c:valAx>
      <c:valAx>
        <c:axId val="1"/>
        <c:scaling>
          <c:orientation val="minMax"/>
          <c:max val="825"/>
          <c:min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LOADED AIRCRAFT WEIGHT KG</a:t>
                </a:r>
              </a:p>
            </c:rich>
          </c:tx>
          <c:layout>
            <c:manualLayout>
              <c:xMode val="edge"/>
              <c:yMode val="edge"/>
              <c:x val="2.8954168112446988E-2"/>
              <c:y val="0.2359625504847283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H"/>
          </a:p>
        </c:txPr>
        <c:crossAx val="539139136"/>
        <c:crosses val="autoZero"/>
        <c:crossBetween val="midCat"/>
        <c:majorUnit val="25"/>
        <c:minorUnit val="5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H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ZULÄSSIGER SCHWERPUNKTBEREICH</a:t>
            </a:r>
          </a:p>
        </c:rich>
      </c:tx>
      <c:layout>
        <c:manualLayout>
          <c:xMode val="edge"/>
          <c:yMode val="edge"/>
          <c:x val="0.28386796648101503"/>
          <c:y val="3.16465430367343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03146354132636"/>
          <c:y val="0.17722064100571261"/>
          <c:w val="0.84418251469844341"/>
          <c:h val="0.632930860734687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Definitions!$D$3:$D$7</c:f>
              <c:numCache>
                <c:formatCode>0.0</c:formatCode>
                <c:ptCount val="5"/>
                <c:pt idx="0">
                  <c:v>393.75</c:v>
                </c:pt>
                <c:pt idx="1">
                  <c:v>482.34375</c:v>
                </c:pt>
                <c:pt idx="2">
                  <c:v>629.14</c:v>
                </c:pt>
                <c:pt idx="3">
                  <c:v>703.04499999999996</c:v>
                </c:pt>
                <c:pt idx="4">
                  <c:v>463.75</c:v>
                </c:pt>
              </c:numCache>
            </c:numRef>
          </c:xVal>
          <c:yVal>
            <c:numRef>
              <c:f>Definitions!$B$3:$B$7</c:f>
              <c:numCache>
                <c:formatCode>0.0</c:formatCode>
                <c:ptCount val="5"/>
                <c:pt idx="0">
                  <c:v>500</c:v>
                </c:pt>
                <c:pt idx="1">
                  <c:v>612.5</c:v>
                </c:pt>
                <c:pt idx="2">
                  <c:v>758</c:v>
                </c:pt>
                <c:pt idx="3">
                  <c:v>758</c:v>
                </c:pt>
                <c:pt idx="4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3E-F040-8267-1FC5974F654C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x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Definitions!$D$8:$D$9</c:f>
              <c:numCache>
                <c:formatCode>0.0</c:formatCode>
                <c:ptCount val="2"/>
                <c:pt idx="0">
                  <c:v>423.46</c:v>
                </c:pt>
                <c:pt idx="1">
                  <c:v>423.46</c:v>
                </c:pt>
              </c:numCache>
            </c:numRef>
          </c:xVal>
          <c:yVal>
            <c:numRef>
              <c:f>Definitions!$B$8:$B$9</c:f>
              <c:numCache>
                <c:formatCode>0.0</c:formatCode>
                <c:ptCount val="2"/>
                <c:pt idx="0">
                  <c:v>536.70000000000005</c:v>
                </c:pt>
                <c:pt idx="1">
                  <c:v>536.70000000000005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3E-F040-8267-1FC5974F6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630672"/>
        <c:axId val="1"/>
      </c:scatterChart>
      <c:valAx>
        <c:axId val="644630672"/>
        <c:scaling>
          <c:orientation val="minMax"/>
          <c:max val="750"/>
          <c:min val="34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FLUGGEWICHTSMOMENTE MKP</a:t>
                </a:r>
              </a:p>
            </c:rich>
          </c:tx>
          <c:layout>
            <c:manualLayout>
              <c:xMode val="edge"/>
              <c:yMode val="edge"/>
              <c:x val="0.37292458341623541"/>
              <c:y val="0.895597167939583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H"/>
          </a:p>
        </c:txPr>
        <c:crossAx val="1"/>
        <c:crosses val="autoZero"/>
        <c:crossBetween val="midCat"/>
        <c:majorUnit val="50"/>
        <c:minorUnit val="10"/>
      </c:valAx>
      <c:valAx>
        <c:axId val="1"/>
        <c:scaling>
          <c:orientation val="minMax"/>
          <c:max val="850"/>
          <c:min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FLUGGEWICHT KG</a:t>
                </a:r>
              </a:p>
            </c:rich>
          </c:tx>
          <c:layout>
            <c:manualLayout>
              <c:xMode val="edge"/>
              <c:yMode val="edge"/>
              <c:x val="2.4119500419955527E-2"/>
              <c:y val="0.325959393278364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H"/>
          </a:p>
        </c:txPr>
        <c:crossAx val="644630672"/>
        <c:crosses val="autoZero"/>
        <c:crossBetween val="midCat"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H"/>
    </a:p>
  </c:txPr>
  <c:printSettings>
    <c:headerFooter alignWithMargins="0"/>
    <c:pageMargins b="1" l="0.75" r="0.75" t="1" header="0.4921259845" footer="0.4921259845"/>
    <c:pageSetup/>
  </c:printSettings>
</c:chartSpace>
</file>

<file path=xl/ctrlProps/ctrlProp1.xml><?xml version="1.0" encoding="utf-8"?>
<formControlPr xmlns="http://schemas.microsoft.com/office/spreadsheetml/2009/9/main" objectType="Scroll" dx="22" fmlaLink="$C$4" horiz="1" max="67" noThreeD="1" page="10" val="0"/>
</file>

<file path=xl/ctrlProps/ctrlProp2.xml><?xml version="1.0" encoding="utf-8"?>
<formControlPr xmlns="http://schemas.microsoft.com/office/spreadsheetml/2009/9/main" objectType="Scroll" dx="22" fmlaLink="$C$5" horiz="1" max="200" noThreeD="1" page="10" val="0"/>
</file>

<file path=xl/ctrlProps/ctrlProp3.xml><?xml version="1.0" encoding="utf-8"?>
<formControlPr xmlns="http://schemas.microsoft.com/office/spreadsheetml/2009/9/main" objectType="Scroll" dx="22" fmlaLink="$C$6" horiz="1" max="54" noThreeD="1" page="10" val="0"/>
</file>

<file path=xl/ctrlProps/ctrlProp4.xml><?xml version="1.0" encoding="utf-8"?>
<formControlPr xmlns="http://schemas.microsoft.com/office/spreadsheetml/2009/9/main" objectType="Scroll" dx="22" fmlaLink="$C$7" horiz="1" max="18" noThreeD="1" page="1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774700</xdr:colOff>
      <xdr:row>6</xdr:row>
      <xdr:rowOff>63500</xdr:rowOff>
    </xdr:from>
    <xdr:to>
      <xdr:col>1</xdr:col>
      <xdr:colOff>25400</xdr:colOff>
      <xdr:row>11</xdr:row>
      <xdr:rowOff>165100</xdr:rowOff>
    </xdr:to>
    <xdr:sp macro="" textlink="">
      <xdr:nvSpPr>
        <xdr:cNvPr id="1047" name="Line 2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ShapeType="1"/>
        </xdr:cNvSpPr>
      </xdr:nvSpPr>
      <xdr:spPr bwMode="auto">
        <a:xfrm flipV="1">
          <a:off x="774700" y="1371600"/>
          <a:ext cx="876300" cy="1308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CC00" mc:Ignorable="a14" a14:legacySpreadsheetColorIndex="5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14</xdr:col>
      <xdr:colOff>867833</xdr:colOff>
      <xdr:row>21</xdr:row>
      <xdr:rowOff>158327</xdr:rowOff>
    </xdr:to>
    <xdr:graphicFrame macro="">
      <xdr:nvGraphicFramePr>
        <xdr:cNvPr id="1069" name="Chart 45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</xdr:row>
          <xdr:rowOff>38100</xdr:rowOff>
        </xdr:from>
        <xdr:to>
          <xdr:col>1</xdr:col>
          <xdr:colOff>1549400</xdr:colOff>
          <xdr:row>3</xdr:row>
          <xdr:rowOff>215900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</xdr:row>
          <xdr:rowOff>25400</xdr:rowOff>
        </xdr:from>
        <xdr:to>
          <xdr:col>1</xdr:col>
          <xdr:colOff>1549400</xdr:colOff>
          <xdr:row>4</xdr:row>
          <xdr:rowOff>203200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1</xdr:col>
          <xdr:colOff>1549400</xdr:colOff>
          <xdr:row>5</xdr:row>
          <xdr:rowOff>215900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6</xdr:row>
          <xdr:rowOff>38100</xdr:rowOff>
        </xdr:from>
        <xdr:to>
          <xdr:col>1</xdr:col>
          <xdr:colOff>1549400</xdr:colOff>
          <xdr:row>6</xdr:row>
          <xdr:rowOff>215900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872066</xdr:colOff>
      <xdr:row>7</xdr:row>
      <xdr:rowOff>95249</xdr:rowOff>
    </xdr:from>
    <xdr:to>
      <xdr:col>2</xdr:col>
      <xdr:colOff>127000</xdr:colOff>
      <xdr:row>13</xdr:row>
      <xdr:rowOff>105833</xdr:rowOff>
    </xdr:to>
    <xdr:sp macro="" textlink="">
      <xdr:nvSpPr>
        <xdr:cNvPr id="8" name="Line 2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 flipV="1">
          <a:off x="872066" y="1650999"/>
          <a:ext cx="2578101" cy="149225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CC00" mc:Ignorable="a14" a14:legacySpreadsheetColorIndex="51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de-CH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101600</xdr:colOff>
      <xdr:row>8</xdr:row>
      <xdr:rowOff>152400</xdr:rowOff>
    </xdr:from>
    <xdr:to>
      <xdr:col>11</xdr:col>
      <xdr:colOff>812800</xdr:colOff>
      <xdr:row>33</xdr:row>
      <xdr:rowOff>25400</xdr:rowOff>
    </xdr:to>
    <xdr:graphicFrame macro="">
      <xdr:nvGraphicFramePr>
        <xdr:cNvPr id="3090" name="Chart 1042">
          <a:extLst>
            <a:ext uri="{FF2B5EF4-FFF2-40B4-BE49-F238E27FC236}">
              <a16:creationId xmlns:a16="http://schemas.microsoft.com/office/drawing/2014/main" id="{00000000-0008-0000-0100-00001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O45"/>
  <sheetViews>
    <sheetView tabSelected="1" zoomScale="120" zoomScaleNormal="120" workbookViewId="0">
      <selection sqref="A1:A2"/>
    </sheetView>
  </sheetViews>
  <sheetFormatPr baseColWidth="10" defaultColWidth="11.5" defaultRowHeight="16" x14ac:dyDescent="0.2"/>
  <cols>
    <col min="1" max="1" width="21.33203125" style="21" customWidth="1"/>
    <col min="2" max="2" width="22.1640625" style="21" customWidth="1"/>
    <col min="3" max="3" width="9.1640625" style="40" customWidth="1"/>
    <col min="4" max="4" width="5.5" style="21" bestFit="1" customWidth="1"/>
    <col min="5" max="5" width="7.83203125" style="40" bestFit="1" customWidth="1"/>
    <col min="6" max="6" width="7" style="21" bestFit="1" customWidth="1"/>
    <col min="7" max="7" width="5.5" style="48" bestFit="1" customWidth="1"/>
    <col min="8" max="8" width="9" style="52" bestFit="1" customWidth="1"/>
    <col min="9" max="16384" width="11.5" style="21"/>
  </cols>
  <sheetData>
    <row r="1" spans="1:15" ht="13" customHeight="1" thickBot="1" x14ac:dyDescent="0.25">
      <c r="A1" s="131" t="s">
        <v>29</v>
      </c>
      <c r="B1" s="133" t="s">
        <v>36</v>
      </c>
      <c r="C1" s="59" t="s">
        <v>14</v>
      </c>
      <c r="D1" s="60" t="s">
        <v>0</v>
      </c>
      <c r="E1" s="54" t="s">
        <v>1</v>
      </c>
      <c r="F1" s="89" t="s">
        <v>14</v>
      </c>
      <c r="G1" s="90" t="s">
        <v>0</v>
      </c>
      <c r="H1" s="91" t="s">
        <v>1</v>
      </c>
      <c r="I1" s="19"/>
      <c r="J1" s="19"/>
      <c r="K1" s="19"/>
      <c r="L1" s="19"/>
      <c r="M1" s="19"/>
      <c r="N1" s="19"/>
      <c r="O1" s="20"/>
    </row>
    <row r="2" spans="1:15" ht="13" customHeight="1" thickBot="1" x14ac:dyDescent="0.25">
      <c r="A2" s="132"/>
      <c r="B2" s="134"/>
      <c r="C2" s="61" t="s">
        <v>30</v>
      </c>
      <c r="D2" s="62" t="s">
        <v>31</v>
      </c>
      <c r="E2" s="55" t="s">
        <v>32</v>
      </c>
      <c r="F2" s="140" t="s">
        <v>24</v>
      </c>
      <c r="G2" s="141" t="s">
        <v>46</v>
      </c>
      <c r="H2" s="142" t="s">
        <v>45</v>
      </c>
      <c r="I2" s="22"/>
      <c r="J2" s="22"/>
      <c r="K2" s="22"/>
      <c r="L2" s="22"/>
      <c r="M2" s="22"/>
      <c r="N2" s="22"/>
      <c r="O2" s="23"/>
    </row>
    <row r="3" spans="1:15" ht="19" customHeight="1" thickBot="1" x14ac:dyDescent="0.25">
      <c r="A3" s="24" t="s">
        <v>6</v>
      </c>
      <c r="B3" s="25" t="s">
        <v>37</v>
      </c>
      <c r="C3" s="72">
        <v>536.70000000000005</v>
      </c>
      <c r="D3" s="63">
        <f>E3/C3</f>
        <v>0.78900689398174018</v>
      </c>
      <c r="E3" s="56">
        <v>423.46</v>
      </c>
      <c r="F3" s="92">
        <f>C3/kg_lbs</f>
        <v>1183.2209611462381</v>
      </c>
      <c r="G3" s="84">
        <f>D3/m_inch</f>
        <v>31.063263542588196</v>
      </c>
      <c r="H3" s="85">
        <f>F3*G3</f>
        <v>36754.704545200104</v>
      </c>
      <c r="I3" s="22"/>
      <c r="J3" s="22"/>
      <c r="K3" s="22"/>
      <c r="L3" s="22"/>
      <c r="M3" s="22"/>
      <c r="N3" s="22"/>
      <c r="O3" s="23"/>
    </row>
    <row r="4" spans="1:15" ht="19" customHeight="1" x14ac:dyDescent="0.2">
      <c r="A4" s="27" t="s">
        <v>12</v>
      </c>
      <c r="B4" s="45"/>
      <c r="C4" s="66">
        <v>0</v>
      </c>
      <c r="D4" s="53">
        <v>1.07</v>
      </c>
      <c r="E4" s="57">
        <f>D4*C4</f>
        <v>0</v>
      </c>
      <c r="F4" s="71">
        <f>C17</f>
        <v>0</v>
      </c>
      <c r="G4" s="69">
        <f>D4/m_inch</f>
        <v>42.125984251968511</v>
      </c>
      <c r="H4" s="70">
        <f t="shared" ref="H4:H7" si="0">F4*G4</f>
        <v>0</v>
      </c>
      <c r="I4" s="22"/>
      <c r="J4" s="22"/>
      <c r="K4" s="22"/>
      <c r="L4" s="22"/>
      <c r="M4" s="22"/>
      <c r="N4" s="22"/>
      <c r="O4" s="23"/>
    </row>
    <row r="5" spans="1:15" ht="19" customHeight="1" x14ac:dyDescent="0.2">
      <c r="A5" s="27" t="s">
        <v>33</v>
      </c>
      <c r="B5" s="45"/>
      <c r="C5" s="67">
        <v>0</v>
      </c>
      <c r="D5" s="53">
        <v>0.99</v>
      </c>
      <c r="E5" s="57">
        <f>D5*C5</f>
        <v>0</v>
      </c>
      <c r="F5" s="71">
        <f>(+C5)/kg_lbs</f>
        <v>0</v>
      </c>
      <c r="G5" s="69">
        <f>D5/m_inch</f>
        <v>38.976377952755904</v>
      </c>
      <c r="H5" s="70">
        <f t="shared" si="0"/>
        <v>0</v>
      </c>
      <c r="I5" s="22"/>
      <c r="J5" s="22"/>
      <c r="K5" s="22"/>
      <c r="L5" s="22"/>
      <c r="M5" s="22"/>
      <c r="N5" s="22"/>
      <c r="O5" s="23"/>
    </row>
    <row r="6" spans="1:15" ht="19" customHeight="1" x14ac:dyDescent="0.2">
      <c r="A6" s="27" t="s">
        <v>27</v>
      </c>
      <c r="B6" s="45"/>
      <c r="C6" s="67">
        <v>0</v>
      </c>
      <c r="D6" s="53">
        <v>1.63</v>
      </c>
      <c r="E6" s="57">
        <f>D6*C6</f>
        <v>0</v>
      </c>
      <c r="F6" s="71">
        <f>(+C6)/kg_lbs</f>
        <v>0</v>
      </c>
      <c r="G6" s="69">
        <f>D6/m_inch</f>
        <v>64.173228346456696</v>
      </c>
      <c r="H6" s="70">
        <f t="shared" si="0"/>
        <v>0</v>
      </c>
      <c r="I6" s="22"/>
      <c r="J6" s="22"/>
      <c r="K6" s="22"/>
      <c r="L6" s="22"/>
      <c r="M6" s="22"/>
      <c r="N6" s="22"/>
      <c r="O6" s="23"/>
    </row>
    <row r="7" spans="1:15" ht="19" customHeight="1" thickBot="1" x14ac:dyDescent="0.25">
      <c r="A7" s="27" t="s">
        <v>28</v>
      </c>
      <c r="B7" s="45"/>
      <c r="C7" s="68">
        <v>0</v>
      </c>
      <c r="D7" s="53">
        <v>2.13</v>
      </c>
      <c r="E7" s="57">
        <f>D7*C7</f>
        <v>0</v>
      </c>
      <c r="F7" s="71">
        <f>C7/kg_lbs</f>
        <v>0</v>
      </c>
      <c r="G7" s="69">
        <f>D7/m_inch</f>
        <v>83.858267716535437</v>
      </c>
      <c r="H7" s="70">
        <f t="shared" si="0"/>
        <v>0</v>
      </c>
      <c r="I7" s="22"/>
      <c r="J7" s="22"/>
      <c r="K7" s="22"/>
      <c r="L7" s="22"/>
      <c r="M7" s="22"/>
      <c r="N7" s="22"/>
      <c r="O7" s="23"/>
    </row>
    <row r="8" spans="1:15" ht="19" customHeight="1" thickBot="1" x14ac:dyDescent="0.25">
      <c r="A8" s="28" t="s">
        <v>9</v>
      </c>
      <c r="B8" s="29" t="str">
        <f>IF(C8&lt;C9,"Weight Iniside Limit","Weight OUTSIDE Limit")</f>
        <v>Weight Iniside Limit</v>
      </c>
      <c r="C8" s="64">
        <f>SUM(C3:C7)</f>
        <v>536.70000000000005</v>
      </c>
      <c r="D8" s="65">
        <f>E8/C8</f>
        <v>0.78900689398174018</v>
      </c>
      <c r="E8" s="58">
        <f>SUM(E3:E7)</f>
        <v>423.46</v>
      </c>
      <c r="F8" s="93">
        <f>SUM(F3:F7)</f>
        <v>1183.2209611462381</v>
      </c>
      <c r="G8" s="82">
        <f>H8/F8</f>
        <v>31.063263542588196</v>
      </c>
      <c r="H8" s="83">
        <f>SUM(H3:H7)</f>
        <v>36754.704545200104</v>
      </c>
      <c r="I8" s="22"/>
      <c r="J8" s="22"/>
      <c r="K8" s="22"/>
      <c r="L8" s="22"/>
      <c r="M8" s="22"/>
      <c r="N8" s="22"/>
      <c r="O8" s="23"/>
    </row>
    <row r="9" spans="1:15" ht="19" customHeight="1" x14ac:dyDescent="0.2">
      <c r="A9" s="30"/>
      <c r="B9" s="110" t="s">
        <v>41</v>
      </c>
      <c r="C9" s="111">
        <v>758</v>
      </c>
      <c r="D9" s="112" t="s">
        <v>30</v>
      </c>
      <c r="E9" s="113"/>
      <c r="F9" s="114">
        <f t="shared" ref="F9:F14" si="1">C9/kg_lbs</f>
        <v>1671.1039473613719</v>
      </c>
      <c r="G9" s="115" t="s">
        <v>24</v>
      </c>
      <c r="H9" s="50"/>
      <c r="I9" s="22"/>
      <c r="J9" s="22"/>
      <c r="K9" s="22"/>
      <c r="L9" s="22"/>
      <c r="M9" s="22"/>
      <c r="N9" s="22"/>
      <c r="O9" s="23"/>
    </row>
    <row r="10" spans="1:15" ht="19" customHeight="1" x14ac:dyDescent="0.2">
      <c r="A10" s="31"/>
      <c r="B10" s="116" t="s">
        <v>35</v>
      </c>
      <c r="C10" s="117">
        <f>C3+C5+C6+C7</f>
        <v>536.70000000000005</v>
      </c>
      <c r="D10" s="118" t="s">
        <v>30</v>
      </c>
      <c r="E10" s="119"/>
      <c r="F10" s="120">
        <f t="shared" si="1"/>
        <v>1183.2209611462381</v>
      </c>
      <c r="G10" s="121" t="s">
        <v>24</v>
      </c>
      <c r="H10" s="50"/>
      <c r="I10" s="22"/>
      <c r="J10" s="22"/>
      <c r="K10" s="22"/>
      <c r="L10" s="22"/>
      <c r="M10" s="22"/>
      <c r="N10" s="22"/>
      <c r="O10" s="23"/>
    </row>
    <row r="11" spans="1:15" ht="19" customHeight="1" thickBot="1" x14ac:dyDescent="0.25">
      <c r="A11" s="31"/>
      <c r="B11" s="122" t="s">
        <v>44</v>
      </c>
      <c r="C11" s="123">
        <f>SUM(C5:C7)</f>
        <v>0</v>
      </c>
      <c r="D11" s="124" t="s">
        <v>30</v>
      </c>
      <c r="E11" s="125"/>
      <c r="F11" s="126">
        <f t="shared" si="1"/>
        <v>0</v>
      </c>
      <c r="G11" s="127" t="s">
        <v>24</v>
      </c>
      <c r="H11" s="50"/>
      <c r="I11" s="22"/>
      <c r="J11" s="22"/>
      <c r="K11" s="22"/>
      <c r="L11" s="22"/>
      <c r="M11" s="22"/>
      <c r="N11" s="22"/>
      <c r="O11" s="23"/>
    </row>
    <row r="12" spans="1:15" ht="20" customHeight="1" x14ac:dyDescent="0.2">
      <c r="A12" s="32"/>
      <c r="B12" s="105" t="s">
        <v>27</v>
      </c>
      <c r="C12" s="106">
        <v>54</v>
      </c>
      <c r="D12" s="107" t="s">
        <v>30</v>
      </c>
      <c r="E12" s="128"/>
      <c r="F12" s="108">
        <f t="shared" si="1"/>
        <v>119.04962157983388</v>
      </c>
      <c r="G12" s="109" t="s">
        <v>24</v>
      </c>
      <c r="H12" s="50"/>
      <c r="I12" s="22"/>
      <c r="J12" s="22"/>
      <c r="K12" s="22"/>
      <c r="L12" s="22"/>
      <c r="M12" s="22"/>
      <c r="N12" s="22"/>
      <c r="O12" s="23"/>
    </row>
    <row r="13" spans="1:15" ht="20" customHeight="1" x14ac:dyDescent="0.2">
      <c r="A13" s="33" t="s">
        <v>22</v>
      </c>
      <c r="B13" s="94" t="s">
        <v>28</v>
      </c>
      <c r="C13" s="95">
        <v>18</v>
      </c>
      <c r="D13" s="96" t="s">
        <v>30</v>
      </c>
      <c r="E13" s="129"/>
      <c r="F13" s="101">
        <f t="shared" si="1"/>
        <v>39.683207193277966</v>
      </c>
      <c r="G13" s="102" t="s">
        <v>24</v>
      </c>
      <c r="H13" s="50"/>
      <c r="I13" s="22"/>
      <c r="J13" s="22"/>
      <c r="K13" s="22"/>
      <c r="L13" s="22"/>
      <c r="M13" s="22"/>
      <c r="N13" s="22"/>
      <c r="O13" s="23"/>
    </row>
    <row r="14" spans="1:15" ht="20" customHeight="1" thickBot="1" x14ac:dyDescent="0.25">
      <c r="A14" s="34" t="s">
        <v>34</v>
      </c>
      <c r="B14" s="97" t="s">
        <v>47</v>
      </c>
      <c r="C14" s="98">
        <v>54</v>
      </c>
      <c r="D14" s="99" t="s">
        <v>30</v>
      </c>
      <c r="E14" s="130"/>
      <c r="F14" s="103">
        <f t="shared" si="1"/>
        <v>119.04962157983388</v>
      </c>
      <c r="G14" s="104" t="s">
        <v>24</v>
      </c>
      <c r="H14" s="50"/>
      <c r="I14" s="22"/>
      <c r="J14" s="22"/>
      <c r="K14" s="22"/>
      <c r="L14" s="22"/>
      <c r="M14" s="22"/>
      <c r="N14" s="22"/>
      <c r="O14" s="23"/>
    </row>
    <row r="15" spans="1:15" ht="20" customHeight="1" x14ac:dyDescent="0.2">
      <c r="A15" s="32"/>
      <c r="B15" s="86" t="s">
        <v>12</v>
      </c>
      <c r="C15" s="87" t="s">
        <v>24</v>
      </c>
      <c r="D15" s="87" t="s">
        <v>26</v>
      </c>
      <c r="E15" s="87" t="s">
        <v>13</v>
      </c>
      <c r="F15" s="100" t="s">
        <v>30</v>
      </c>
      <c r="G15" s="46"/>
      <c r="H15" s="50"/>
      <c r="I15" s="22"/>
      <c r="J15" s="22"/>
      <c r="K15" s="22"/>
      <c r="L15" s="22"/>
      <c r="M15" s="22"/>
      <c r="N15" s="22"/>
      <c r="O15" s="23"/>
    </row>
    <row r="16" spans="1:15" ht="20" customHeight="1" x14ac:dyDescent="0.2">
      <c r="A16" s="32"/>
      <c r="B16" s="88" t="s">
        <v>42</v>
      </c>
      <c r="C16" s="73">
        <f>D16*lbs_gal</f>
        <v>147.212934533621</v>
      </c>
      <c r="D16" s="74">
        <v>24.5</v>
      </c>
      <c r="E16" s="75">
        <v>92.74</v>
      </c>
      <c r="F16" s="76">
        <f>E16*liter_kg</f>
        <v>66.772799999999989</v>
      </c>
      <c r="G16" s="46"/>
      <c r="H16" s="50"/>
      <c r="I16" s="22"/>
      <c r="J16" s="22"/>
      <c r="K16" s="22"/>
      <c r="L16" s="22"/>
      <c r="M16" s="22"/>
      <c r="N16" s="22"/>
      <c r="O16" s="23"/>
    </row>
    <row r="17" spans="1:15" ht="13" customHeight="1" thickBot="1" x14ac:dyDescent="0.25">
      <c r="A17" s="32"/>
      <c r="B17" s="77" t="s">
        <v>43</v>
      </c>
      <c r="C17" s="78">
        <f>C4/kg_lbs</f>
        <v>0</v>
      </c>
      <c r="D17" s="79">
        <f>C4/kg_gal</f>
        <v>0</v>
      </c>
      <c r="E17" s="80">
        <f>(+C4)/liter_kg</f>
        <v>0</v>
      </c>
      <c r="F17" s="81">
        <f>E17*liter_kg</f>
        <v>0</v>
      </c>
      <c r="G17" s="46"/>
      <c r="H17" s="50"/>
      <c r="I17" s="22"/>
      <c r="J17" s="22"/>
      <c r="K17" s="22"/>
      <c r="L17" s="22"/>
      <c r="M17" s="22"/>
      <c r="N17" s="22"/>
      <c r="O17" s="23"/>
    </row>
    <row r="18" spans="1:15" ht="13" customHeight="1" x14ac:dyDescent="0.2">
      <c r="A18" s="35"/>
      <c r="F18" s="26"/>
      <c r="G18" s="46"/>
      <c r="H18" s="50"/>
      <c r="I18" s="22"/>
      <c r="J18" s="22"/>
      <c r="K18" s="22"/>
      <c r="L18" s="22"/>
      <c r="M18" s="22"/>
      <c r="N18" s="22"/>
      <c r="O18" s="23"/>
    </row>
    <row r="19" spans="1:15" ht="13" customHeight="1" x14ac:dyDescent="0.2">
      <c r="A19" s="35"/>
      <c r="F19" s="26"/>
      <c r="G19" s="46"/>
      <c r="H19" s="50"/>
      <c r="I19" s="22"/>
      <c r="J19" s="22"/>
      <c r="K19" s="22"/>
      <c r="L19" s="22"/>
      <c r="M19" s="22"/>
      <c r="N19" s="22"/>
      <c r="O19" s="23"/>
    </row>
    <row r="20" spans="1:15" ht="13" customHeight="1" x14ac:dyDescent="0.2">
      <c r="A20" s="35"/>
      <c r="B20" s="26"/>
      <c r="C20" s="36"/>
      <c r="D20" s="37"/>
      <c r="E20" s="36"/>
      <c r="F20" s="26"/>
      <c r="G20" s="46"/>
      <c r="H20" s="50"/>
      <c r="I20" s="22"/>
      <c r="J20" s="22"/>
      <c r="K20" s="22"/>
      <c r="L20" s="22"/>
      <c r="M20" s="22"/>
      <c r="N20" s="22"/>
      <c r="O20" s="23"/>
    </row>
    <row r="21" spans="1:15" ht="13" customHeight="1" x14ac:dyDescent="0.2">
      <c r="A21" s="35"/>
      <c r="B21" s="26"/>
      <c r="C21" s="36"/>
      <c r="D21" s="37"/>
      <c r="E21" s="36"/>
      <c r="F21" s="26"/>
      <c r="G21" s="46"/>
      <c r="H21" s="50"/>
      <c r="I21" s="22"/>
      <c r="J21" s="22"/>
      <c r="K21" s="22"/>
      <c r="L21" s="22"/>
      <c r="M21" s="22"/>
      <c r="N21" s="22"/>
      <c r="O21" s="23"/>
    </row>
    <row r="22" spans="1:15" ht="13" customHeight="1" thickBot="1" x14ac:dyDescent="0.25">
      <c r="A22" s="35"/>
      <c r="B22" s="26"/>
      <c r="C22" s="36"/>
      <c r="D22" s="37"/>
      <c r="E22" s="36"/>
      <c r="F22" s="26"/>
      <c r="G22" s="46"/>
      <c r="H22" s="50"/>
      <c r="I22" s="22"/>
      <c r="J22" s="22"/>
      <c r="K22" s="22"/>
      <c r="L22" s="22"/>
      <c r="M22" s="22"/>
      <c r="N22" s="22"/>
      <c r="O22" s="23"/>
    </row>
    <row r="23" spans="1:15" ht="17" thickBot="1" x14ac:dyDescent="0.25">
      <c r="A23" s="38" t="s">
        <v>39</v>
      </c>
      <c r="B23" s="138" t="s">
        <v>38</v>
      </c>
      <c r="C23" s="139"/>
      <c r="D23" s="139"/>
      <c r="E23" s="139"/>
      <c r="F23" s="39"/>
      <c r="G23" s="47"/>
      <c r="H23" s="51"/>
      <c r="I23" s="135" t="s">
        <v>40</v>
      </c>
      <c r="J23" s="136"/>
      <c r="K23" s="136"/>
      <c r="L23" s="136"/>
      <c r="M23" s="136"/>
      <c r="N23" s="136"/>
      <c r="O23" s="137"/>
    </row>
    <row r="24" spans="1:15" x14ac:dyDescent="0.2">
      <c r="D24" s="41"/>
    </row>
    <row r="25" spans="1:15" x14ac:dyDescent="0.2">
      <c r="D25" s="41"/>
      <c r="F25" s="42"/>
      <c r="G25" s="49"/>
    </row>
    <row r="26" spans="1:15" x14ac:dyDescent="0.2">
      <c r="D26" s="41"/>
      <c r="K26" s="43"/>
    </row>
    <row r="27" spans="1:15" x14ac:dyDescent="0.2">
      <c r="D27" s="41"/>
    </row>
    <row r="28" spans="1:15" x14ac:dyDescent="0.2">
      <c r="D28" s="41"/>
    </row>
    <row r="29" spans="1:15" x14ac:dyDescent="0.2">
      <c r="D29" s="41"/>
      <c r="J29" s="44"/>
    </row>
    <row r="30" spans="1:15" x14ac:dyDescent="0.2">
      <c r="D30" s="41"/>
      <c r="J30" s="44"/>
    </row>
    <row r="31" spans="1:15" x14ac:dyDescent="0.2">
      <c r="A31" s="40"/>
      <c r="B31" s="40"/>
      <c r="D31" s="44"/>
      <c r="J31" s="44"/>
    </row>
    <row r="32" spans="1:15" x14ac:dyDescent="0.2">
      <c r="A32" s="42"/>
      <c r="B32" s="42"/>
      <c r="D32" s="41"/>
      <c r="J32" s="44"/>
    </row>
    <row r="33" spans="4:10" x14ac:dyDescent="0.2">
      <c r="J33" s="44"/>
    </row>
    <row r="34" spans="4:10" x14ac:dyDescent="0.2">
      <c r="D34" s="41"/>
      <c r="J34" s="44"/>
    </row>
    <row r="35" spans="4:10" x14ac:dyDescent="0.2">
      <c r="D35" s="44"/>
      <c r="J35" s="44"/>
    </row>
    <row r="36" spans="4:10" x14ac:dyDescent="0.2">
      <c r="D36" s="40"/>
      <c r="J36" s="44"/>
    </row>
    <row r="38" spans="4:10" x14ac:dyDescent="0.2">
      <c r="D38" s="40"/>
    </row>
    <row r="39" spans="4:10" x14ac:dyDescent="0.2">
      <c r="D39" s="40"/>
    </row>
    <row r="40" spans="4:10" x14ac:dyDescent="0.2">
      <c r="D40" s="40"/>
    </row>
    <row r="41" spans="4:10" x14ac:dyDescent="0.2">
      <c r="D41" s="40"/>
    </row>
    <row r="42" spans="4:10" x14ac:dyDescent="0.2">
      <c r="D42" s="40"/>
      <c r="I42" s="40"/>
      <c r="J42" s="40"/>
    </row>
    <row r="43" spans="4:10" x14ac:dyDescent="0.2">
      <c r="D43" s="40"/>
    </row>
    <row r="44" spans="4:10" x14ac:dyDescent="0.2">
      <c r="D44" s="40"/>
    </row>
    <row r="45" spans="4:10" x14ac:dyDescent="0.2">
      <c r="D45" s="40"/>
    </row>
  </sheetData>
  <sheetProtection algorithmName="SHA-512" hashValue="guzKgILE6JmY5NFjV4hHfGBa70bksRj0M+ShqxNoog+no1+HM46FE0CzcIM9MMfU3Hwob1Q4Etb/0DEC4QQ4Pw==" saltValue="NnkgmJyMejUYIy1r8C0Uiw==" spinCount="100000" sheet="1" objects="1" scenarios="1"/>
  <mergeCells count="4">
    <mergeCell ref="A1:A2"/>
    <mergeCell ref="B1:B2"/>
    <mergeCell ref="I23:O23"/>
    <mergeCell ref="B23:E23"/>
  </mergeCells>
  <phoneticPr fontId="0" type="noConversion"/>
  <conditionalFormatting sqref="B8">
    <cfRule type="cellIs" dxfId="1" priority="1" stopIfTrue="1" operator="equal">
      <formula>"Weight iniside Limit"</formula>
    </cfRule>
    <cfRule type="cellIs" dxfId="0" priority="2" stopIfTrue="1" operator="equal">
      <formula>"Weight OUTSIDE Limit"</formula>
    </cfRule>
  </conditionalFormatting>
  <pageMargins left="0.61" right="0.49" top="1.9685039370078701" bottom="1.9685039370078701" header="0" footer="0"/>
  <pageSetup paperSize="9" scale="67" orientation="landscape"/>
  <headerFooter alignWithMargins="0">
    <oddHeader>&amp;C&amp;D</oddHead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croll Bar 1">
              <controlPr defaultSize="0" autoPict="0">
                <anchor moveWithCells="1">
                  <from>
                    <xdr:col>1</xdr:col>
                    <xdr:colOff>38100</xdr:colOff>
                    <xdr:row>3</xdr:row>
                    <xdr:rowOff>38100</xdr:rowOff>
                  </from>
                  <to>
                    <xdr:col>1</xdr:col>
                    <xdr:colOff>1549400</xdr:colOff>
                    <xdr:row>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Scroll Bar 2">
              <controlPr defaultSize="0" autoPict="0">
                <anchor moveWithCells="1">
                  <from>
                    <xdr:col>1</xdr:col>
                    <xdr:colOff>38100</xdr:colOff>
                    <xdr:row>4</xdr:row>
                    <xdr:rowOff>25400</xdr:rowOff>
                  </from>
                  <to>
                    <xdr:col>1</xdr:col>
                    <xdr:colOff>1549400</xdr:colOff>
                    <xdr:row>4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Scroll Bar 3">
              <controlPr defaultSize="0" autoPict="0">
                <anchor moveWithCells="1">
                  <from>
                    <xdr:col>1</xdr:col>
                    <xdr:colOff>38100</xdr:colOff>
                    <xdr:row>5</xdr:row>
                    <xdr:rowOff>38100</xdr:rowOff>
                  </from>
                  <to>
                    <xdr:col>1</xdr:col>
                    <xdr:colOff>1549400</xdr:colOff>
                    <xdr:row>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Scroll Bar 4">
              <controlPr defaultSize="0" autoPict="0">
                <anchor moveWithCells="1">
                  <from>
                    <xdr:col>1</xdr:col>
                    <xdr:colOff>38100</xdr:colOff>
                    <xdr:row>6</xdr:row>
                    <xdr:rowOff>38100</xdr:rowOff>
                  </from>
                  <to>
                    <xdr:col>1</xdr:col>
                    <xdr:colOff>1549400</xdr:colOff>
                    <xdr:row>6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H25"/>
  <sheetViews>
    <sheetView workbookViewId="0">
      <selection activeCell="O8" sqref="O8"/>
    </sheetView>
  </sheetViews>
  <sheetFormatPr baseColWidth="10" defaultColWidth="11.5" defaultRowHeight="13" x14ac:dyDescent="0.15"/>
  <cols>
    <col min="1" max="1" width="15.5" customWidth="1"/>
  </cols>
  <sheetData>
    <row r="1" spans="1:8" s="1" customFormat="1" ht="17" thickBot="1" x14ac:dyDescent="0.25">
      <c r="A1" s="1" t="s">
        <v>15</v>
      </c>
    </row>
    <row r="2" spans="1:8" ht="17" thickBot="1" x14ac:dyDescent="0.25">
      <c r="A2" s="7"/>
      <c r="B2" s="8" t="s">
        <v>11</v>
      </c>
      <c r="C2" s="9" t="s">
        <v>0</v>
      </c>
      <c r="D2" s="8" t="s">
        <v>10</v>
      </c>
      <c r="G2" s="1" t="s">
        <v>16</v>
      </c>
    </row>
    <row r="3" spans="1:8" x14ac:dyDescent="0.15">
      <c r="A3" s="10" t="s">
        <v>2</v>
      </c>
      <c r="B3" s="5">
        <v>500</v>
      </c>
      <c r="C3" s="17">
        <v>0.78749999999999998</v>
      </c>
      <c r="D3" s="5">
        <f>B3*C3</f>
        <v>393.75</v>
      </c>
      <c r="G3" s="2" t="s">
        <v>17</v>
      </c>
      <c r="H3" s="13">
        <v>0.45359237000000002</v>
      </c>
    </row>
    <row r="4" spans="1:8" x14ac:dyDescent="0.15">
      <c r="A4" s="10" t="s">
        <v>25</v>
      </c>
      <c r="B4" s="5">
        <v>612.5</v>
      </c>
      <c r="C4" s="17">
        <v>0.78749999999999998</v>
      </c>
      <c r="D4" s="5">
        <f>B4*C4</f>
        <v>482.34375</v>
      </c>
      <c r="G4" s="3" t="s">
        <v>19</v>
      </c>
      <c r="H4" s="14">
        <f>+H5/H3</f>
        <v>6.0086912054539185</v>
      </c>
    </row>
    <row r="5" spans="1:8" x14ac:dyDescent="0.15">
      <c r="A5" s="10" t="s">
        <v>3</v>
      </c>
      <c r="B5" s="5">
        <v>758</v>
      </c>
      <c r="C5" s="17">
        <v>0.83</v>
      </c>
      <c r="D5" s="5">
        <f>B5*C5</f>
        <v>629.14</v>
      </c>
      <c r="G5" s="3" t="s">
        <v>21</v>
      </c>
      <c r="H5" s="14">
        <v>2.7254964844799998</v>
      </c>
    </row>
    <row r="6" spans="1:8" x14ac:dyDescent="0.15">
      <c r="A6" s="10" t="s">
        <v>4</v>
      </c>
      <c r="B6" s="5">
        <v>758</v>
      </c>
      <c r="C6" s="17">
        <v>0.92749999999999999</v>
      </c>
      <c r="D6" s="5">
        <f>B6*C6</f>
        <v>703.04499999999996</v>
      </c>
      <c r="G6" s="3" t="s">
        <v>23</v>
      </c>
      <c r="H6" s="14">
        <v>0.72</v>
      </c>
    </row>
    <row r="7" spans="1:8" x14ac:dyDescent="0.15">
      <c r="A7" s="10" t="s">
        <v>5</v>
      </c>
      <c r="B7" s="5">
        <v>500</v>
      </c>
      <c r="C7" s="17">
        <v>0.92749999999999999</v>
      </c>
      <c r="D7" s="5">
        <f>B7*C7</f>
        <v>463.75</v>
      </c>
      <c r="G7" s="3" t="s">
        <v>20</v>
      </c>
      <c r="H7" s="14">
        <v>3.7854117839999999</v>
      </c>
    </row>
    <row r="8" spans="1:8" ht="14" thickBot="1" x14ac:dyDescent="0.2">
      <c r="A8" s="10" t="s">
        <v>7</v>
      </c>
      <c r="B8" s="6">
        <f>+Input_Output!C8-Input_Output!C4</f>
        <v>536.70000000000005</v>
      </c>
      <c r="C8" s="17">
        <f>D8/B8</f>
        <v>0.78900689398174018</v>
      </c>
      <c r="D8" s="5">
        <f>Input_Output!E8-Input_Output!E4</f>
        <v>423.46</v>
      </c>
      <c r="G8" s="4" t="s">
        <v>18</v>
      </c>
      <c r="H8" s="15">
        <v>2.5399999999999999E-2</v>
      </c>
    </row>
    <row r="9" spans="1:8" ht="14" thickBot="1" x14ac:dyDescent="0.2">
      <c r="A9" s="11" t="s">
        <v>8</v>
      </c>
      <c r="B9" s="12">
        <f>+Input_Output!C8</f>
        <v>536.70000000000005</v>
      </c>
      <c r="C9" s="18">
        <f>Input_Output!$D$8</f>
        <v>0.78900689398174018</v>
      </c>
      <c r="D9" s="5">
        <f>B9*C9</f>
        <v>423.46</v>
      </c>
    </row>
    <row r="25" spans="2:2" x14ac:dyDescent="0.15">
      <c r="B25" s="16"/>
    </row>
  </sheetData>
  <sheetProtection algorithmName="SHA-512" hashValue="djMBJ+lH5l/FDXIZYH2VQRl1bQTh6VGWPYC2Aq7UI3AWxz65XjpNtqNEMiKyk9zmLU2eBXRxAWrIhRDlFT29zw==" saltValue="K1cwvtH+rOendE5P63Sl8Q==" spinCount="100000" sheet="1" objects="1" scenarios="1" selectLockedCells="1" selectUnlockedCells="1"/>
  <phoneticPr fontId="0" type="noConversion"/>
  <pageMargins left="0.75" right="0.75" top="1" bottom="1" header="0.4921259845" footer="0.4921259845"/>
  <pageSetup paperSize="9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Input_Output</vt:lpstr>
      <vt:lpstr>Definitions</vt:lpstr>
      <vt:lpstr>kg_gal</vt:lpstr>
      <vt:lpstr>kg_lbs</vt:lpstr>
      <vt:lpstr>lbs_gal</vt:lpstr>
      <vt:lpstr>liter_gal</vt:lpstr>
      <vt:lpstr>liter_kg</vt:lpstr>
      <vt:lpstr>m_inch</vt:lpstr>
      <vt:lpstr>Max_Wing_Fuel</vt:lpstr>
      <vt:lpstr>Input_Output!Print_Area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2008-06-12T07:55:06Z</cp:lastPrinted>
  <dcterms:created xsi:type="dcterms:W3CDTF">1900-12-31T23:00:00Z</dcterms:created>
  <dcterms:modified xsi:type="dcterms:W3CDTF">2020-04-27T19:22:41Z</dcterms:modified>
</cp:coreProperties>
</file>